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xlnm.Print_Area" localSheetId="0">Sheet1!$I$2:$L$51</definedName>
  </definedNames>
  <calcPr calcId="144525"/>
</workbook>
</file>

<file path=xl/sharedStrings.xml><?xml version="1.0" encoding="utf-8"?>
<sst xmlns="http://schemas.openxmlformats.org/spreadsheetml/2006/main" count="65" uniqueCount="24">
  <si>
    <t>参照园区管委会同类业务公开招标公告费率计算确定竣工财务决算的服务费上限控制费率，根据送审项目的投资总额,按累进费率方法计算付费额，具体如下：</t>
  </si>
  <si>
    <t>标准厂房（一期）及配套设施工程（5、6、8#）</t>
  </si>
  <si>
    <t>投资额</t>
  </si>
  <si>
    <t>计算金额（万元）</t>
  </si>
  <si>
    <t>控制价（万元）</t>
  </si>
  <si>
    <t>项目</t>
  </si>
  <si>
    <t>合同金额
（万元）</t>
  </si>
  <si>
    <t>收费标准</t>
  </si>
  <si>
    <t>收费
（万元）</t>
  </si>
  <si>
    <t>优惠率20%后价格
（万元）</t>
  </si>
  <si>
    <t>2000万元（含2000万元）以下</t>
  </si>
  <si>
    <t>2000万元以上—5000万元（含5000万元）</t>
  </si>
  <si>
    <t>标准厂房（一期）及配套设施工程（7、9、10#）</t>
  </si>
  <si>
    <t>5000万元以上—10000万元（含10000万元）</t>
  </si>
  <si>
    <t>标准厂房（二期）及配套设施工程（1、2、3、4、11、12、13、14、15#）</t>
  </si>
  <si>
    <t>10000万元以上—50000万元（含50000万元）</t>
  </si>
  <si>
    <t>产业工人公共租赁房(一期)（1、2、3#）</t>
  </si>
  <si>
    <t>50000万元以上</t>
  </si>
  <si>
    <t>产业工人公共租赁房（二期）（4、5#）</t>
  </si>
  <si>
    <t>合计</t>
  </si>
  <si>
    <t>计算金额</t>
  </si>
  <si>
    <t>总费用</t>
  </si>
  <si>
    <t>本项目控制价=总费用 ×（1 — 下浮系数）</t>
  </si>
  <si>
    <t>注：本项目总价包干，项目报价应小于等于19万元</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</si>
</sst>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000%"/>
    <numFmt numFmtId="177" formatCode="0.00_ "/>
  </numFmts>
  <fonts count="26">
    <font>
      <sz val="11"/>
      <color theme="1"/>
      <name val="宋体"/>
      <charset val="134"/>
      <scheme val="minor"/>
    </font>
    <font>
      <sz val="11"/>
      <color theme="1"/>
      <name val="微软雅黑"/>
      <charset val="134"/>
    </font>
    <font>
      <b/>
      <sz val="11"/>
      <color theme="1"/>
      <name val="微软雅黑"/>
      <charset val="134"/>
    </font>
    <font>
      <b/>
      <sz val="10"/>
      <color theme="1"/>
      <name val="微软雅黑"/>
      <charset val="134"/>
    </font>
    <font>
      <sz val="10"/>
      <color theme="1"/>
      <name val="微软雅黑"/>
      <charset val="134"/>
    </font>
    <font>
      <b/>
      <sz val="12"/>
      <color theme="1"/>
      <name val="微软雅黑"/>
      <charset val="134"/>
    </font>
    <font>
      <sz val="10.5"/>
      <color theme="1"/>
      <name val="微软雅黑"/>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theme="0" tint="-0.149998474074526"/>
        <bgColor indexed="64"/>
      </patternFill>
    </fill>
    <fill>
      <patternFill patternType="solid">
        <fgColor rgb="FFFFFF00"/>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3" fillId="16" borderId="0" applyNumberFormat="0" applyBorder="0" applyAlignment="0" applyProtection="0">
      <alignment vertical="center"/>
    </xf>
    <xf numFmtId="0" fontId="17"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4" borderId="6" applyNumberFormat="0" applyFont="0" applyAlignment="0" applyProtection="0">
      <alignment vertical="center"/>
    </xf>
    <xf numFmtId="0" fontId="15" fillId="1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5" applyNumberFormat="0" applyFill="0" applyAlignment="0" applyProtection="0">
      <alignment vertical="center"/>
    </xf>
    <xf numFmtId="0" fontId="7" fillId="0" borderId="5" applyNumberFormat="0" applyFill="0" applyAlignment="0" applyProtection="0">
      <alignment vertical="center"/>
    </xf>
    <xf numFmtId="0" fontId="15" fillId="11" borderId="0" applyNumberFormat="0" applyBorder="0" applyAlignment="0" applyProtection="0">
      <alignment vertical="center"/>
    </xf>
    <xf numFmtId="0" fontId="10" fillId="0" borderId="7" applyNumberFormat="0" applyFill="0" applyAlignment="0" applyProtection="0">
      <alignment vertical="center"/>
    </xf>
    <xf numFmtId="0" fontId="15" fillId="10" borderId="0" applyNumberFormat="0" applyBorder="0" applyAlignment="0" applyProtection="0">
      <alignment vertical="center"/>
    </xf>
    <xf numFmtId="0" fontId="22" fillId="23" borderId="10" applyNumberFormat="0" applyAlignment="0" applyProtection="0">
      <alignment vertical="center"/>
    </xf>
    <xf numFmtId="0" fontId="23" fillId="23" borderId="8" applyNumberFormat="0" applyAlignment="0" applyProtection="0">
      <alignment vertical="center"/>
    </xf>
    <xf numFmtId="0" fontId="24" fillId="32" borderId="11" applyNumberFormat="0" applyAlignment="0" applyProtection="0">
      <alignment vertical="center"/>
    </xf>
    <xf numFmtId="0" fontId="13" fillId="15" borderId="0" applyNumberFormat="0" applyBorder="0" applyAlignment="0" applyProtection="0">
      <alignment vertical="center"/>
    </xf>
    <xf numFmtId="0" fontId="15" fillId="22" borderId="0" applyNumberFormat="0" applyBorder="0" applyAlignment="0" applyProtection="0">
      <alignment vertical="center"/>
    </xf>
    <xf numFmtId="0" fontId="21" fillId="0" borderId="9" applyNumberFormat="0" applyFill="0" applyAlignment="0" applyProtection="0">
      <alignment vertical="center"/>
    </xf>
    <xf numFmtId="0" fontId="25" fillId="0" borderId="12" applyNumberFormat="0" applyFill="0" applyAlignment="0" applyProtection="0">
      <alignment vertical="center"/>
    </xf>
    <xf numFmtId="0" fontId="18" fillId="14" borderId="0" applyNumberFormat="0" applyBorder="0" applyAlignment="0" applyProtection="0">
      <alignment vertical="center"/>
    </xf>
    <xf numFmtId="0" fontId="16" fillId="9" borderId="0" applyNumberFormat="0" applyBorder="0" applyAlignment="0" applyProtection="0">
      <alignment vertical="center"/>
    </xf>
    <xf numFmtId="0" fontId="13" fillId="27" borderId="0" applyNumberFormat="0" applyBorder="0" applyAlignment="0" applyProtection="0">
      <alignment vertical="center"/>
    </xf>
    <xf numFmtId="0" fontId="15" fillId="21" borderId="0" applyNumberFormat="0" applyBorder="0" applyAlignment="0" applyProtection="0">
      <alignment vertical="center"/>
    </xf>
    <xf numFmtId="0" fontId="13" fillId="26" borderId="0" applyNumberFormat="0" applyBorder="0" applyAlignment="0" applyProtection="0">
      <alignment vertical="center"/>
    </xf>
    <xf numFmtId="0" fontId="13" fillId="31" borderId="0" applyNumberFormat="0" applyBorder="0" applyAlignment="0" applyProtection="0">
      <alignment vertical="center"/>
    </xf>
    <xf numFmtId="0" fontId="13" fillId="25" borderId="0" applyNumberFormat="0" applyBorder="0" applyAlignment="0" applyProtection="0">
      <alignment vertical="center"/>
    </xf>
    <xf numFmtId="0" fontId="13" fillId="30" borderId="0" applyNumberFormat="0" applyBorder="0" applyAlignment="0" applyProtection="0">
      <alignment vertical="center"/>
    </xf>
    <xf numFmtId="0" fontId="15" fillId="34" borderId="0" applyNumberFormat="0" applyBorder="0" applyAlignment="0" applyProtection="0">
      <alignment vertical="center"/>
    </xf>
    <xf numFmtId="0" fontId="15" fillId="20" borderId="0" applyNumberFormat="0" applyBorder="0" applyAlignment="0" applyProtection="0">
      <alignment vertical="center"/>
    </xf>
    <xf numFmtId="0" fontId="13" fillId="24" borderId="0" applyNumberFormat="0" applyBorder="0" applyAlignment="0" applyProtection="0">
      <alignment vertical="center"/>
    </xf>
    <xf numFmtId="0" fontId="13" fillId="29" borderId="0" applyNumberFormat="0" applyBorder="0" applyAlignment="0" applyProtection="0">
      <alignment vertical="center"/>
    </xf>
    <xf numFmtId="0" fontId="15" fillId="19" borderId="0" applyNumberFormat="0" applyBorder="0" applyAlignment="0" applyProtection="0">
      <alignment vertical="center"/>
    </xf>
    <xf numFmtId="0" fontId="13" fillId="28" borderId="0" applyNumberFormat="0" applyBorder="0" applyAlignment="0" applyProtection="0">
      <alignment vertical="center"/>
    </xf>
    <xf numFmtId="0" fontId="15" fillId="17" borderId="0" applyNumberFormat="0" applyBorder="0" applyAlignment="0" applyProtection="0">
      <alignment vertical="center"/>
    </xf>
    <xf numFmtId="0" fontId="15" fillId="33" borderId="0" applyNumberFormat="0" applyBorder="0" applyAlignment="0" applyProtection="0">
      <alignment vertical="center"/>
    </xf>
    <xf numFmtId="0" fontId="13" fillId="5" borderId="0" applyNumberFormat="0" applyBorder="0" applyAlignment="0" applyProtection="0">
      <alignment vertical="center"/>
    </xf>
    <xf numFmtId="0" fontId="15" fillId="8" borderId="0" applyNumberFormat="0" applyBorder="0" applyAlignment="0" applyProtection="0">
      <alignment vertical="center"/>
    </xf>
  </cellStyleXfs>
  <cellXfs count="36">
    <xf numFmtId="0" fontId="0" fillId="0" borderId="0" xfId="0"/>
    <xf numFmtId="0" fontId="1" fillId="0" borderId="0" xfId="0" applyFont="1" applyFill="1"/>
    <xf numFmtId="0" fontId="2" fillId="0" borderId="0" xfId="0" applyFont="1"/>
    <xf numFmtId="0" fontId="1" fillId="0" borderId="0" xfId="0" applyFont="1"/>
    <xf numFmtId="0" fontId="3" fillId="0" borderId="1" xfId="0" applyFont="1" applyBorder="1" applyAlignment="1">
      <alignment horizontal="center" vertical="center" wrapText="1"/>
    </xf>
    <xf numFmtId="0" fontId="4" fillId="0" borderId="1" xfId="0" applyFont="1" applyBorder="1" applyAlignment="1">
      <alignment vertical="center" wrapText="1"/>
    </xf>
    <xf numFmtId="40" fontId="4" fillId="0" borderId="1" xfId="0" applyNumberFormat="1" applyFont="1" applyBorder="1" applyAlignment="1">
      <alignment horizontal="right" vertical="center" wrapText="1"/>
    </xf>
    <xf numFmtId="176" fontId="4" fillId="0" borderId="1" xfId="0" applyNumberFormat="1" applyFont="1" applyBorder="1" applyAlignment="1">
      <alignment horizontal="right" wrapText="1"/>
    </xf>
    <xf numFmtId="40" fontId="4" fillId="0" borderId="1" xfId="0" applyNumberFormat="1" applyFont="1" applyBorder="1" applyAlignment="1">
      <alignment horizontal="right" wrapText="1"/>
    </xf>
    <xf numFmtId="0" fontId="4" fillId="0" borderId="1" xfId="0" applyFont="1" applyFill="1" applyBorder="1" applyAlignment="1">
      <alignment vertical="center" wrapText="1"/>
    </xf>
    <xf numFmtId="0" fontId="3" fillId="0" borderId="1" xfId="0" applyFont="1" applyBorder="1" applyAlignment="1">
      <alignment horizontal="center" wrapText="1"/>
    </xf>
    <xf numFmtId="40" fontId="3" fillId="0" borderId="1" xfId="0" applyNumberFormat="1" applyFont="1" applyBorder="1" applyAlignment="1">
      <alignment horizontal="right"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3" fillId="2" borderId="1" xfId="0" applyFont="1" applyFill="1" applyBorder="1" applyAlignment="1">
      <alignment horizontal="center" vertical="center" wrapText="1"/>
    </xf>
    <xf numFmtId="40" fontId="2" fillId="0" borderId="1" xfId="0" applyNumberFormat="1" applyFont="1" applyBorder="1" applyAlignment="1">
      <alignment horizontal="center"/>
    </xf>
    <xf numFmtId="0" fontId="2" fillId="0" borderId="1" xfId="0" applyFont="1" applyBorder="1" applyAlignment="1">
      <alignment horizontal="center"/>
    </xf>
    <xf numFmtId="0" fontId="6" fillId="0" borderId="1" xfId="0" applyFont="1" applyBorder="1" applyAlignment="1">
      <alignment horizontal="left" vertical="center" wrapText="1"/>
    </xf>
    <xf numFmtId="176" fontId="4" fillId="0" borderId="1" xfId="0" applyNumberFormat="1" applyFont="1" applyBorder="1" applyAlignment="1">
      <alignment horizontal="right" vertical="center" wrapText="1"/>
    </xf>
    <xf numFmtId="4" fontId="6" fillId="0" borderId="1" xfId="0" applyNumberFormat="1" applyFont="1" applyBorder="1" applyAlignment="1">
      <alignment horizontal="center" vertical="center" wrapText="1"/>
    </xf>
    <xf numFmtId="4" fontId="1" fillId="0" borderId="1" xfId="0" applyNumberFormat="1" applyFont="1" applyBorder="1" applyAlignment="1">
      <alignment vertical="center" wrapText="1"/>
    </xf>
    <xf numFmtId="176" fontId="6" fillId="0" borderId="1" xfId="11" applyNumberFormat="1" applyFont="1" applyBorder="1" applyAlignment="1">
      <alignment horizontal="righ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4" fontId="2" fillId="2" borderId="1" xfId="0" applyNumberFormat="1" applyFont="1" applyFill="1" applyBorder="1" applyAlignment="1">
      <alignment vertical="center" wrapText="1"/>
    </xf>
    <xf numFmtId="0" fontId="3" fillId="2" borderId="1" xfId="0" applyFont="1" applyFill="1" applyBorder="1" applyAlignment="1">
      <alignment vertical="center" wrapText="1"/>
    </xf>
    <xf numFmtId="0" fontId="2" fillId="3" borderId="1" xfId="0" applyFont="1" applyFill="1" applyBorder="1" applyAlignment="1">
      <alignment horizontal="center" vertical="center"/>
    </xf>
    <xf numFmtId="177" fontId="2" fillId="3" borderId="1" xfId="0" applyNumberFormat="1" applyFont="1" applyFill="1" applyBorder="1" applyAlignment="1">
      <alignment horizontal="center"/>
    </xf>
    <xf numFmtId="177" fontId="2" fillId="3" borderId="1" xfId="0" applyNumberFormat="1" applyFont="1" applyFill="1" applyBorder="1"/>
    <xf numFmtId="0" fontId="2" fillId="0" borderId="1" xfId="0" applyFont="1" applyBorder="1" applyAlignment="1">
      <alignment wrapText="1"/>
    </xf>
    <xf numFmtId="177" fontId="2" fillId="0" borderId="1" xfId="0" applyNumberFormat="1" applyFont="1" applyFill="1" applyBorder="1" applyAlignment="1">
      <alignment horizontal="center"/>
    </xf>
    <xf numFmtId="0" fontId="2" fillId="0" borderId="2"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xf numFmtId="0" fontId="2" fillId="0" borderId="0" xfId="0" applyFont="1" applyFill="1" applyBorder="1"/>
    <xf numFmtId="4" fontId="2" fillId="0" borderId="0" xfId="0" applyNumberFormat="1" applyFont="1" applyFill="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2:L51"/>
  <sheetViews>
    <sheetView tabSelected="1" topLeftCell="I40" workbookViewId="0">
      <selection activeCell="I40" sqref="I40"/>
    </sheetView>
  </sheetViews>
  <sheetFormatPr defaultColWidth="9" defaultRowHeight="18" customHeight="1"/>
  <cols>
    <col min="1" max="1" width="9" style="3" hidden="1" customWidth="1" outlineLevel="1"/>
    <col min="2" max="2" width="41.25" style="3" hidden="1" customWidth="1" outlineLevel="1"/>
    <col min="3" max="3" width="9.5" style="3" hidden="1" customWidth="1" outlineLevel="1"/>
    <col min="4" max="6" width="9.125" style="3" hidden="1" customWidth="1" outlineLevel="1"/>
    <col min="7" max="8" width="9" style="3" hidden="1" customWidth="1" outlineLevel="1"/>
    <col min="9" max="9" width="54.75" style="3" customWidth="1" collapsed="1"/>
    <col min="10" max="10" width="13.875" style="3" customWidth="1"/>
    <col min="11" max="11" width="17.375" style="3" customWidth="1"/>
    <col min="12" max="12" width="13.875" style="3" customWidth="1"/>
    <col min="13" max="16384" width="9" style="3"/>
  </cols>
  <sheetData>
    <row r="2" s="1" customFormat="1" ht="33.75" customHeight="1" spans="9:12">
      <c r="I2" s="12" t="s">
        <v>0</v>
      </c>
      <c r="J2" s="12"/>
      <c r="K2" s="12"/>
      <c r="L2" s="12"/>
    </row>
    <row r="3" s="1" customFormat="1" customHeight="1" spans="9:11">
      <c r="I3" s="13"/>
      <c r="J3" s="13"/>
      <c r="K3" s="13"/>
    </row>
    <row r="4" customHeight="1" spans="9:9">
      <c r="I4" s="14" t="s">
        <v>1</v>
      </c>
    </row>
    <row r="5" customHeight="1" spans="9:12">
      <c r="I5" s="4" t="s">
        <v>2</v>
      </c>
      <c r="J5" s="15">
        <f>C7</f>
        <v>4970.037004</v>
      </c>
      <c r="K5" s="16" t="s">
        <v>3</v>
      </c>
      <c r="L5" s="16" t="s">
        <v>4</v>
      </c>
    </row>
    <row r="6" customHeight="1" spans="2:12">
      <c r="B6" s="4" t="s">
        <v>5</v>
      </c>
      <c r="C6" s="4" t="s">
        <v>6</v>
      </c>
      <c r="D6" s="4" t="s">
        <v>7</v>
      </c>
      <c r="E6" s="4" t="s">
        <v>8</v>
      </c>
      <c r="F6" s="4" t="s">
        <v>9</v>
      </c>
      <c r="I6" s="17" t="s">
        <v>10</v>
      </c>
      <c r="J6" s="18">
        <v>0.001</v>
      </c>
      <c r="K6" s="19">
        <v>2000</v>
      </c>
      <c r="L6" s="20">
        <f>K6*J6</f>
        <v>2</v>
      </c>
    </row>
    <row r="7" customHeight="1" spans="2:12">
      <c r="B7" s="5" t="s">
        <v>1</v>
      </c>
      <c r="C7" s="6">
        <v>4970.037004</v>
      </c>
      <c r="D7" s="7">
        <v>0.0006</v>
      </c>
      <c r="E7" s="8">
        <f>C7*D7</f>
        <v>2.9820222024</v>
      </c>
      <c r="F7" s="8">
        <f>E7*(1-20%)</f>
        <v>2.38561776192</v>
      </c>
      <c r="I7" s="17" t="s">
        <v>11</v>
      </c>
      <c r="J7" s="18">
        <v>0.0006</v>
      </c>
      <c r="K7" s="19">
        <f>J5-K6</f>
        <v>2970.037004</v>
      </c>
      <c r="L7" s="20">
        <f>K7*J7</f>
        <v>1.7820222024</v>
      </c>
    </row>
    <row r="8" customHeight="1" spans="2:12">
      <c r="B8" s="5" t="s">
        <v>12</v>
      </c>
      <c r="C8" s="6">
        <v>6518.278354</v>
      </c>
      <c r="D8" s="7">
        <v>0.00035</v>
      </c>
      <c r="E8" s="8">
        <f t="shared" ref="E8:E11" si="0">C8*D8</f>
        <v>2.2813974239</v>
      </c>
      <c r="F8" s="8">
        <f t="shared" ref="F8:F11" si="1">E8*(1-20%)</f>
        <v>1.82511793912</v>
      </c>
      <c r="I8" s="17" t="s">
        <v>13</v>
      </c>
      <c r="J8" s="18">
        <v>0.00035</v>
      </c>
      <c r="K8" s="19"/>
      <c r="L8" s="20"/>
    </row>
    <row r="9" customHeight="1" spans="2:12">
      <c r="B9" s="5" t="s">
        <v>14</v>
      </c>
      <c r="C9" s="6">
        <v>19151.380699</v>
      </c>
      <c r="D9" s="7">
        <v>0.0001</v>
      </c>
      <c r="E9" s="8">
        <f t="shared" si="0"/>
        <v>1.9151380699</v>
      </c>
      <c r="F9" s="8">
        <f t="shared" si="1"/>
        <v>1.53211045592</v>
      </c>
      <c r="I9" s="17" t="s">
        <v>15</v>
      </c>
      <c r="J9" s="18">
        <v>0.0001</v>
      </c>
      <c r="K9" s="19"/>
      <c r="L9" s="20"/>
    </row>
    <row r="10" customHeight="1" spans="2:12">
      <c r="B10" s="9" t="s">
        <v>16</v>
      </c>
      <c r="C10" s="6">
        <v>7967.099413</v>
      </c>
      <c r="D10" s="7">
        <v>0.00035</v>
      </c>
      <c r="E10" s="8">
        <f t="shared" si="0"/>
        <v>2.78848479455</v>
      </c>
      <c r="F10" s="8">
        <f t="shared" si="1"/>
        <v>2.23078783564</v>
      </c>
      <c r="I10" s="17" t="s">
        <v>17</v>
      </c>
      <c r="J10" s="21">
        <v>5e-5</v>
      </c>
      <c r="K10" s="19"/>
      <c r="L10" s="20"/>
    </row>
    <row r="11" customHeight="1" spans="2:12">
      <c r="B11" s="9" t="s">
        <v>18</v>
      </c>
      <c r="C11" s="6">
        <v>6807.309736</v>
      </c>
      <c r="D11" s="7">
        <v>0.00035</v>
      </c>
      <c r="E11" s="8">
        <f t="shared" si="0"/>
        <v>2.3825584076</v>
      </c>
      <c r="F11" s="8">
        <f t="shared" si="1"/>
        <v>1.90604672608</v>
      </c>
      <c r="I11" s="22" t="s">
        <v>19</v>
      </c>
      <c r="J11" s="23"/>
      <c r="K11" s="24">
        <f>SUM(K6:K10)</f>
        <v>4970.037004</v>
      </c>
      <c r="L11" s="24">
        <f>SUM(L6:L10)</f>
        <v>3.7820222024</v>
      </c>
    </row>
    <row r="12" customHeight="1" spans="2:6">
      <c r="B12" s="10" t="s">
        <v>19</v>
      </c>
      <c r="C12" s="11">
        <f>SUM(C7:C11)</f>
        <v>45414.105206</v>
      </c>
      <c r="D12" s="11">
        <f t="shared" ref="D12:F12" si="2">SUM(D7:D11)</f>
        <v>0.00175</v>
      </c>
      <c r="E12" s="11">
        <f t="shared" si="2"/>
        <v>12.34960089835</v>
      </c>
      <c r="F12" s="11">
        <f t="shared" si="2"/>
        <v>9.87968071868</v>
      </c>
    </row>
    <row r="13" customHeight="1" spans="9:9">
      <c r="I13" s="25" t="s">
        <v>12</v>
      </c>
    </row>
    <row r="14" customHeight="1" spans="9:12">
      <c r="I14" s="4" t="s">
        <v>2</v>
      </c>
      <c r="J14" s="15">
        <f>C8</f>
        <v>6518.278354</v>
      </c>
      <c r="K14" s="16" t="s">
        <v>20</v>
      </c>
      <c r="L14" s="16" t="s">
        <v>4</v>
      </c>
    </row>
    <row r="15" customHeight="1" spans="9:12">
      <c r="I15" s="17" t="s">
        <v>10</v>
      </c>
      <c r="J15" s="18">
        <v>0.001</v>
      </c>
      <c r="K15" s="19">
        <v>2000</v>
      </c>
      <c r="L15" s="20">
        <f>K15*J15</f>
        <v>2</v>
      </c>
    </row>
    <row r="16" customHeight="1" spans="9:12">
      <c r="I16" s="17" t="s">
        <v>11</v>
      </c>
      <c r="J16" s="18">
        <v>0.0006</v>
      </c>
      <c r="K16" s="19">
        <f>5000-K15</f>
        <v>3000</v>
      </c>
      <c r="L16" s="20">
        <f>K16*J16</f>
        <v>1.8</v>
      </c>
    </row>
    <row r="17" customHeight="1" spans="9:12">
      <c r="I17" s="17" t="s">
        <v>13</v>
      </c>
      <c r="J17" s="18">
        <v>0.00035</v>
      </c>
      <c r="K17" s="19">
        <f>J14-K16-K15</f>
        <v>1518.278354</v>
      </c>
      <c r="L17" s="20">
        <f>K17*J17</f>
        <v>0.5313974239</v>
      </c>
    </row>
    <row r="18" customHeight="1" spans="9:12">
      <c r="I18" s="17" t="s">
        <v>15</v>
      </c>
      <c r="J18" s="18">
        <v>0.0001</v>
      </c>
      <c r="K18" s="19"/>
      <c r="L18" s="20"/>
    </row>
    <row r="19" customHeight="1" spans="9:12">
      <c r="I19" s="17" t="s">
        <v>17</v>
      </c>
      <c r="J19" s="21">
        <v>5e-5</v>
      </c>
      <c r="K19" s="19"/>
      <c r="L19" s="20"/>
    </row>
    <row r="20" customHeight="1" spans="9:12">
      <c r="I20" s="22" t="s">
        <v>19</v>
      </c>
      <c r="J20" s="23"/>
      <c r="K20" s="24">
        <f>SUM(K15:K19)</f>
        <v>6518.278354</v>
      </c>
      <c r="L20" s="24">
        <f>SUM(L15:L19)</f>
        <v>4.3313974239</v>
      </c>
    </row>
    <row r="22" ht="30" customHeight="1" spans="9:9">
      <c r="I22" s="25" t="s">
        <v>14</v>
      </c>
    </row>
    <row r="23" customHeight="1" spans="9:12">
      <c r="I23" s="4" t="s">
        <v>2</v>
      </c>
      <c r="J23" s="15">
        <f>C9</f>
        <v>19151.380699</v>
      </c>
      <c r="K23" s="16" t="s">
        <v>20</v>
      </c>
      <c r="L23" s="16" t="s">
        <v>4</v>
      </c>
    </row>
    <row r="24" customHeight="1" spans="9:12">
      <c r="I24" s="17" t="s">
        <v>10</v>
      </c>
      <c r="J24" s="18">
        <v>0.001</v>
      </c>
      <c r="K24" s="19">
        <v>2000</v>
      </c>
      <c r="L24" s="20">
        <f>K24*J24</f>
        <v>2</v>
      </c>
    </row>
    <row r="25" customHeight="1" spans="9:12">
      <c r="I25" s="17" t="s">
        <v>11</v>
      </c>
      <c r="J25" s="18">
        <v>0.0006</v>
      </c>
      <c r="K25" s="19">
        <f>5000-K24</f>
        <v>3000</v>
      </c>
      <c r="L25" s="20">
        <f>K25*J25</f>
        <v>1.8</v>
      </c>
    </row>
    <row r="26" customHeight="1" spans="9:12">
      <c r="I26" s="17" t="s">
        <v>13</v>
      </c>
      <c r="J26" s="18">
        <v>0.00035</v>
      </c>
      <c r="K26" s="19">
        <f>10000-K25-K24</f>
        <v>5000</v>
      </c>
      <c r="L26" s="20">
        <f>K26*J26</f>
        <v>1.75</v>
      </c>
    </row>
    <row r="27" customHeight="1" spans="9:12">
      <c r="I27" s="17" t="s">
        <v>15</v>
      </c>
      <c r="J27" s="18">
        <v>0.0001</v>
      </c>
      <c r="K27" s="19">
        <f>J23-K26-K25-K24</f>
        <v>9151.380699</v>
      </c>
      <c r="L27" s="20">
        <f>K27*J27</f>
        <v>0.9151380699</v>
      </c>
    </row>
    <row r="28" customHeight="1" spans="9:12">
      <c r="I28" s="17" t="s">
        <v>17</v>
      </c>
      <c r="J28" s="21">
        <v>5e-5</v>
      </c>
      <c r="K28" s="19"/>
      <c r="L28" s="20"/>
    </row>
    <row r="29" customHeight="1" spans="9:12">
      <c r="I29" s="22" t="s">
        <v>19</v>
      </c>
      <c r="J29" s="23"/>
      <c r="K29" s="24">
        <f>SUM(K24:K28)</f>
        <v>19151.380699</v>
      </c>
      <c r="L29" s="24">
        <f>SUM(L24:L28)</f>
        <v>6.4651380699</v>
      </c>
    </row>
    <row r="31" customHeight="1" spans="9:9">
      <c r="I31" s="25" t="s">
        <v>16</v>
      </c>
    </row>
    <row r="32" customHeight="1" spans="9:12">
      <c r="I32" s="4" t="s">
        <v>2</v>
      </c>
      <c r="J32" s="15">
        <f>C10</f>
        <v>7967.099413</v>
      </c>
      <c r="K32" s="16" t="s">
        <v>20</v>
      </c>
      <c r="L32" s="16" t="s">
        <v>4</v>
      </c>
    </row>
    <row r="33" customHeight="1" spans="9:12">
      <c r="I33" s="17" t="s">
        <v>10</v>
      </c>
      <c r="J33" s="18">
        <v>0.001</v>
      </c>
      <c r="K33" s="19">
        <v>2000</v>
      </c>
      <c r="L33" s="20">
        <f>K33*J33</f>
        <v>2</v>
      </c>
    </row>
    <row r="34" customHeight="1" spans="9:12">
      <c r="I34" s="17" t="s">
        <v>11</v>
      </c>
      <c r="J34" s="18">
        <v>0.0006</v>
      </c>
      <c r="K34" s="19">
        <f>5000-K33</f>
        <v>3000</v>
      </c>
      <c r="L34" s="20">
        <f>K34*J34</f>
        <v>1.8</v>
      </c>
    </row>
    <row r="35" customHeight="1" spans="9:12">
      <c r="I35" s="17" t="s">
        <v>13</v>
      </c>
      <c r="J35" s="18">
        <v>0.00035</v>
      </c>
      <c r="K35" s="19">
        <f>J32-K34-K33</f>
        <v>2967.099413</v>
      </c>
      <c r="L35" s="20">
        <f>K35*J35</f>
        <v>1.03848479455</v>
      </c>
    </row>
    <row r="36" customHeight="1" spans="9:12">
      <c r="I36" s="17" t="s">
        <v>15</v>
      </c>
      <c r="J36" s="18">
        <v>0.0001</v>
      </c>
      <c r="K36" s="19"/>
      <c r="L36" s="20">
        <f>K36*J36</f>
        <v>0</v>
      </c>
    </row>
    <row r="37" customHeight="1" spans="9:12">
      <c r="I37" s="17" t="s">
        <v>17</v>
      </c>
      <c r="J37" s="21">
        <v>5e-5</v>
      </c>
      <c r="K37" s="19"/>
      <c r="L37" s="20"/>
    </row>
    <row r="38" customHeight="1" spans="9:12">
      <c r="I38" s="22" t="s">
        <v>19</v>
      </c>
      <c r="J38" s="23"/>
      <c r="K38" s="24">
        <f>SUM(K33:K37)</f>
        <v>7967.099413</v>
      </c>
      <c r="L38" s="24">
        <f>SUM(L33:L37)</f>
        <v>4.83848479455</v>
      </c>
    </row>
    <row r="40" customHeight="1" spans="9:9">
      <c r="I40" s="25" t="s">
        <v>18</v>
      </c>
    </row>
    <row r="41" customHeight="1" spans="9:12">
      <c r="I41" s="4" t="s">
        <v>2</v>
      </c>
      <c r="J41" s="15">
        <f>C11</f>
        <v>6807.309736</v>
      </c>
      <c r="K41" s="16" t="s">
        <v>20</v>
      </c>
      <c r="L41" s="16" t="s">
        <v>4</v>
      </c>
    </row>
    <row r="42" customHeight="1" spans="9:12">
      <c r="I42" s="17" t="s">
        <v>10</v>
      </c>
      <c r="J42" s="18">
        <v>0.001</v>
      </c>
      <c r="K42" s="19">
        <v>2000</v>
      </c>
      <c r="L42" s="20">
        <f>K42*J42</f>
        <v>2</v>
      </c>
    </row>
    <row r="43" customHeight="1" spans="9:12">
      <c r="I43" s="17" t="s">
        <v>11</v>
      </c>
      <c r="J43" s="18">
        <v>0.0006</v>
      </c>
      <c r="K43" s="19">
        <f>5000-K42</f>
        <v>3000</v>
      </c>
      <c r="L43" s="20">
        <f>K43*J43</f>
        <v>1.8</v>
      </c>
    </row>
    <row r="44" customHeight="1" spans="9:12">
      <c r="I44" s="17" t="s">
        <v>13</v>
      </c>
      <c r="J44" s="18">
        <v>0.00035</v>
      </c>
      <c r="K44" s="19">
        <f>J41-K43-K42</f>
        <v>1807.309736</v>
      </c>
      <c r="L44" s="20">
        <f>K44*J44</f>
        <v>0.6325584076</v>
      </c>
    </row>
    <row r="45" customHeight="1" spans="9:12">
      <c r="I45" s="17" t="s">
        <v>15</v>
      </c>
      <c r="J45" s="18">
        <v>0.0001</v>
      </c>
      <c r="K45" s="19"/>
      <c r="L45" s="20">
        <f>K45*J45</f>
        <v>0</v>
      </c>
    </row>
    <row r="46" customHeight="1" spans="9:12">
      <c r="I46" s="17" t="s">
        <v>17</v>
      </c>
      <c r="J46" s="21">
        <v>5e-5</v>
      </c>
      <c r="K46" s="19"/>
      <c r="L46" s="20"/>
    </row>
    <row r="47" customHeight="1" spans="9:12">
      <c r="I47" s="22" t="s">
        <v>19</v>
      </c>
      <c r="J47" s="23"/>
      <c r="K47" s="24">
        <f>SUM(K42:K46)</f>
        <v>6807.309736</v>
      </c>
      <c r="L47" s="24">
        <f>SUM(L42:L46)</f>
        <v>4.4325584076</v>
      </c>
    </row>
    <row r="48" customHeight="1" spans="9:12">
      <c r="I48" s="26" t="s">
        <v>21</v>
      </c>
      <c r="J48" s="27">
        <f>L11+L20+L29+L38+L47</f>
        <v>23.84960089835</v>
      </c>
      <c r="K48" s="27"/>
      <c r="L48" s="28"/>
    </row>
    <row r="49" s="2" customFormat="1" ht="21" customHeight="1" spans="9:12">
      <c r="I49" s="29" t="s">
        <v>22</v>
      </c>
      <c r="J49" s="30"/>
      <c r="K49" s="30"/>
      <c r="L49" s="30"/>
    </row>
    <row r="50" customHeight="1" spans="9:12">
      <c r="I50" s="31" t="s">
        <v>23</v>
      </c>
      <c r="J50" s="32"/>
      <c r="K50" s="32"/>
      <c r="L50" s="33"/>
    </row>
    <row r="51" customHeight="1" spans="10:12">
      <c r="J51" s="34"/>
      <c r="K51" s="34"/>
      <c r="L51" s="35"/>
    </row>
  </sheetData>
  <mergeCells count="4">
    <mergeCell ref="I2:L2"/>
    <mergeCell ref="J48:L48"/>
    <mergeCell ref="J49:L49"/>
    <mergeCell ref="I50:L50"/>
  </mergeCells>
  <pageMargins left="0.708661417322835" right="0.708661417322835" top="0.748031496062992" bottom="0.748031496062992" header="0.31496062992126" footer="0.31496062992126"/>
  <pageSetup paperSize="9" scale="7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2006-09-16T00:00:00Z</dcterms:created>
  <dcterms:modified xsi:type="dcterms:W3CDTF">2019-05-31T03:30:54Z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